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ao\Desktop\"/>
    </mc:Choice>
  </mc:AlternateContent>
  <xr:revisionPtr revIDLastSave="0" documentId="8_{BD17C973-56DD-4650-B3FB-91B90721BEC3}" xr6:coauthVersionLast="36" xr6:coauthVersionMax="36" xr10:uidLastSave="{00000000-0000-0000-0000-000000000000}"/>
  <bookViews>
    <workbookView xWindow="0" yWindow="0" windowWidth="21570" windowHeight="7440" xr2:uid="{C022C1B1-5A17-4730-9623-1FCC2D9A4EB6}"/>
  </bookViews>
  <sheets>
    <sheet name="ChiSquar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45" i="1"/>
  <c r="C45" i="1"/>
  <c r="D46" i="1" s="1"/>
  <c r="E44" i="1"/>
  <c r="E43" i="1"/>
  <c r="E42" i="1"/>
  <c r="E45" i="1" s="1"/>
  <c r="F43" i="1" s="1"/>
  <c r="B23" i="2"/>
  <c r="B26" i="2" s="1"/>
  <c r="D8" i="2"/>
  <c r="D7" i="2"/>
  <c r="D6" i="2"/>
  <c r="C9" i="2"/>
  <c r="B9" i="2"/>
  <c r="D9" i="2" s="1"/>
  <c r="A16" i="2"/>
  <c r="A15" i="2"/>
  <c r="A14" i="2"/>
  <c r="B12" i="2"/>
  <c r="A13" i="2"/>
  <c r="C13" i="2"/>
  <c r="B13" i="2"/>
  <c r="C46" i="1" l="1"/>
  <c r="F42" i="1"/>
  <c r="F44" i="1"/>
  <c r="B16" i="2"/>
  <c r="F8" i="2" s="1"/>
  <c r="F16" i="2" s="1"/>
  <c r="C16" i="2"/>
  <c r="G8" i="2" s="1"/>
  <c r="G16" i="2" s="1"/>
  <c r="C15" i="2"/>
  <c r="G7" i="2" s="1"/>
  <c r="G15" i="2" s="1"/>
  <c r="B14" i="2"/>
  <c r="B15" i="2"/>
  <c r="F7" i="2" s="1"/>
  <c r="F15" i="2" s="1"/>
  <c r="C14" i="2"/>
  <c r="D15" i="2" l="1"/>
  <c r="D16" i="2"/>
  <c r="F6" i="2"/>
  <c r="F14" i="2" s="1"/>
  <c r="A32" i="2"/>
  <c r="B17" i="2"/>
  <c r="G6" i="2"/>
  <c r="G14" i="2" s="1"/>
  <c r="C17" i="2"/>
  <c r="D14" i="2"/>
  <c r="B27" i="2" l="1"/>
  <c r="B28" i="2" s="1"/>
  <c r="A29" i="2" s="1"/>
  <c r="D17" i="2"/>
  <c r="D38" i="1" l="1"/>
  <c r="E38" i="1"/>
  <c r="C38" i="1"/>
  <c r="E36" i="1"/>
  <c r="E37" i="1"/>
  <c r="E35" i="1"/>
  <c r="D32" i="1"/>
  <c r="G30" i="1"/>
  <c r="C30" i="1"/>
  <c r="D30" i="1"/>
  <c r="E30" i="1"/>
  <c r="B30" i="1"/>
  <c r="G28" i="1"/>
  <c r="C28" i="1"/>
  <c r="D28" i="1"/>
  <c r="E28" i="1"/>
  <c r="F28" i="1"/>
  <c r="G26" i="1"/>
  <c r="B28" i="1"/>
  <c r="G27" i="1"/>
  <c r="F27" i="1"/>
  <c r="E27" i="1"/>
  <c r="D27" i="1"/>
  <c r="C27" i="1"/>
  <c r="B27" i="1"/>
  <c r="F23" i="1"/>
  <c r="D21" i="1"/>
  <c r="D9" i="1"/>
  <c r="D5" i="1"/>
  <c r="D6" i="1" s="1"/>
  <c r="D7" i="1" s="1"/>
  <c r="C5" i="1"/>
  <c r="C6" i="1" s="1"/>
  <c r="C9" i="1" s="1"/>
  <c r="E18" i="1"/>
  <c r="E19" i="1" s="1"/>
  <c r="D18" i="1"/>
  <c r="D19" i="1" s="1"/>
  <c r="C18" i="1"/>
  <c r="C19" i="1" s="1"/>
  <c r="C21" i="1" s="1"/>
  <c r="B18" i="1"/>
  <c r="B19" i="1" s="1"/>
  <c r="B21" i="1" s="1"/>
  <c r="C14" i="1"/>
  <c r="F17" i="1"/>
  <c r="B9" i="1"/>
  <c r="E6" i="1"/>
  <c r="B6" i="1"/>
  <c r="E5" i="1"/>
  <c r="B5" i="1"/>
  <c r="F4" i="1"/>
  <c r="F9" i="1" l="1"/>
  <c r="F11" i="1" s="1"/>
  <c r="F7" i="1"/>
  <c r="F5" i="1"/>
  <c r="D20" i="1"/>
  <c r="F21" i="1"/>
  <c r="F20" i="1"/>
  <c r="F18" i="1"/>
</calcChain>
</file>

<file path=xl/sharedStrings.xml><?xml version="1.0" encoding="utf-8"?>
<sst xmlns="http://schemas.openxmlformats.org/spreadsheetml/2006/main" count="62" uniqueCount="43">
  <si>
    <t>nº erros</t>
  </si>
  <si>
    <t>nº páginas</t>
  </si>
  <si>
    <t>Freq. Esperadas</t>
  </si>
  <si>
    <t>Exerc. 4</t>
  </si>
  <si>
    <t>Testes não paramétricos</t>
  </si>
  <si>
    <t>Exerc. 9</t>
  </si>
  <si>
    <t>menos de 2</t>
  </si>
  <si>
    <t>(2, 20]</t>
  </si>
  <si>
    <t>(20, 30]</t>
  </si>
  <si>
    <t>(30, 40]</t>
  </si>
  <si>
    <t>(40, mais de 40]</t>
  </si>
  <si>
    <t>Freq Observadas</t>
  </si>
  <si>
    <t>Freq Esperadas</t>
  </si>
  <si>
    <t>Exerc. 15</t>
  </si>
  <si>
    <t>Ferimentos ligeiros</t>
  </si>
  <si>
    <t>Ferimentos graves</t>
  </si>
  <si>
    <t>Morte</t>
  </si>
  <si>
    <t>Usava</t>
  </si>
  <si>
    <t>não usava</t>
  </si>
  <si>
    <t>Ensaio Independência</t>
  </si>
  <si>
    <t>Observed Frequencies</t>
  </si>
  <si>
    <t>Expected Frequencies</t>
  </si>
  <si>
    <t>Calculations</t>
  </si>
  <si>
    <t>fo-fe</t>
  </si>
  <si>
    <t>(fo-fe)^2/fe</t>
  </si>
  <si>
    <t>C1</t>
  </si>
  <si>
    <t>C2</t>
  </si>
  <si>
    <t>Row variable</t>
  </si>
  <si>
    <t>Column variable</t>
  </si>
  <si>
    <t>R1</t>
  </si>
  <si>
    <t>R2</t>
  </si>
  <si>
    <t>R3</t>
  </si>
  <si>
    <t>Total</t>
  </si>
  <si>
    <t>Data</t>
  </si>
  <si>
    <t>Level of Significance</t>
  </si>
  <si>
    <t>Number of Rows</t>
  </si>
  <si>
    <t>Number of Columns</t>
  </si>
  <si>
    <t>Degrees of Freedom</t>
  </si>
  <si>
    <t>Results</t>
  </si>
  <si>
    <t>Critical Value</t>
  </si>
  <si>
    <t>Chi-Square Test Statistic</t>
  </si>
  <si>
    <r>
      <t>p</t>
    </r>
    <r>
      <rPr>
        <b/>
        <sz val="11"/>
        <color theme="1"/>
        <rFont val="Calibri"/>
        <family val="2"/>
        <scheme val="minor"/>
      </rPr>
      <t>-Value</t>
    </r>
  </si>
  <si>
    <t>Expected frequency assumption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</si>
</sst>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8" fontId="3" fillId="2" borderId="0" xfId="0" applyNumberFormat="1" applyFont="1" applyFill="1"/>
    <xf numFmtId="1" fontId="3" fillId="2" borderId="0" xfId="0" applyNumberFormat="1" applyFont="1" applyFill="1"/>
    <xf numFmtId="0" fontId="1" fillId="0" borderId="0" xfId="0" applyFont="1"/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Protection="1"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right"/>
      <protection locked="0"/>
    </xf>
    <xf numFmtId="0" fontId="0" fillId="3" borderId="3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0" fillId="0" borderId="3" xfId="0" applyBorder="1"/>
    <xf numFmtId="0" fontId="4" fillId="0" borderId="0" xfId="0" applyFont="1"/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4" fillId="5" borderId="3" xfId="0" applyFont="1" applyFill="1" applyBorder="1"/>
    <xf numFmtId="0" fontId="1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4</xdr:row>
      <xdr:rowOff>28575</xdr:rowOff>
    </xdr:from>
    <xdr:ext cx="488724" cy="24814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9DEC379-E6F2-41AA-854A-B83178EA3B03}"/>
                </a:ext>
              </a:extLst>
            </xdr:cNvPr>
            <xdr:cNvSpPr txBox="1"/>
          </xdr:nvSpPr>
          <xdr:spPr>
            <a:xfrm>
              <a:off x="57150" y="600075"/>
              <a:ext cx="488724" cy="248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400" b="0" i="1">
                        <a:latin typeface="Cambria Math" panose="02040503050406030204" pitchFamily="18" charset="0"/>
                      </a:rPr>
                      <m:t>𝑃</m:t>
                    </m:r>
                    <m:d>
                      <m:d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PT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pt-PT" sz="14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9DEC379-E6F2-41AA-854A-B83178EA3B03}"/>
                </a:ext>
              </a:extLst>
            </xdr:cNvPr>
            <xdr:cNvSpPr txBox="1"/>
          </xdr:nvSpPr>
          <xdr:spPr>
            <a:xfrm>
              <a:off x="57150" y="600075"/>
              <a:ext cx="488724" cy="248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400" b="0" i="0">
                  <a:latin typeface="Cambria Math" panose="02040503050406030204" pitchFamily="18" charset="0"/>
                </a:rPr>
                <a:t>𝑃(𝐴_𝑗 )</a:t>
              </a:r>
              <a:endParaRPr lang="pt-PT" sz="1400"/>
            </a:p>
          </xdr:txBody>
        </xdr:sp>
      </mc:Fallback>
    </mc:AlternateContent>
    <xdr:clientData/>
  </xdr:oneCellAnchor>
  <xdr:oneCellAnchor>
    <xdr:from>
      <xdr:col>1</xdr:col>
      <xdr:colOff>600075</xdr:colOff>
      <xdr:row>10</xdr:row>
      <xdr:rowOff>0</xdr:rowOff>
    </xdr:from>
    <xdr:ext cx="2291140" cy="25699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948FA73-A0EC-4FD4-85B1-47B9A1C6D8B6}"/>
                </a:ext>
              </a:extLst>
            </xdr:cNvPr>
            <xdr:cNvSpPr txBox="1"/>
          </xdr:nvSpPr>
          <xdr:spPr>
            <a:xfrm>
              <a:off x="1981200" y="2114550"/>
              <a:ext cx="2291140" cy="256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𝑜𝑏𝑠</m:t>
                        </m:r>
                      </m:sub>
                    </m:sSub>
                    <m:r>
                      <a:rPr lang="pt-PT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𝑃</m:t>
                    </m:r>
                    <m:d>
                      <m:d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pt-PT" sz="14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𝜒</m:t>
                            </m:r>
                          </m:e>
                          <m:sub>
                            <m:d>
                              <m:dPr>
                                <m:ctrlPr>
                                  <a:rPr lang="pt-PT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400" b="0" i="1">
                                    <a:latin typeface="Cambria Math" panose="02040503050406030204" pitchFamily="18" charset="0"/>
                                  </a:rPr>
                                  <m:t>3−1</m:t>
                                </m:r>
                              </m:e>
                            </m:d>
                          </m:sub>
                          <m:sup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&gt;2.9408</m:t>
                        </m:r>
                      </m:e>
                    </m:d>
                    <m:r>
                      <a:rPr lang="pt-PT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pt-PT" sz="14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948FA73-A0EC-4FD4-85B1-47B9A1C6D8B6}"/>
                </a:ext>
              </a:extLst>
            </xdr:cNvPr>
            <xdr:cNvSpPr txBox="1"/>
          </xdr:nvSpPr>
          <xdr:spPr>
            <a:xfrm>
              <a:off x="1981200" y="2114550"/>
              <a:ext cx="2291140" cy="256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400" b="0" i="0">
                  <a:latin typeface="Cambria Math" panose="02040503050406030204" pitchFamily="18" charset="0"/>
                </a:rPr>
                <a:t>𝑝_𝑜𝑏𝑠=𝑃(𝜒_((3−1))^2&gt;2.9408)=</a:t>
              </a:r>
              <a:endParaRPr lang="pt-PT" sz="1400"/>
            </a:p>
          </xdr:txBody>
        </xdr:sp>
      </mc:Fallback>
    </mc:AlternateContent>
    <xdr:clientData/>
  </xdr:oneCellAnchor>
  <xdr:oneCellAnchor>
    <xdr:from>
      <xdr:col>0</xdr:col>
      <xdr:colOff>57150</xdr:colOff>
      <xdr:row>17</xdr:row>
      <xdr:rowOff>28575</xdr:rowOff>
    </xdr:from>
    <xdr:ext cx="488724" cy="24814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F9EB0B1-8BF6-4F0D-B452-75AFE3C08F2E}"/>
                </a:ext>
              </a:extLst>
            </xdr:cNvPr>
            <xdr:cNvSpPr txBox="1"/>
          </xdr:nvSpPr>
          <xdr:spPr>
            <a:xfrm>
              <a:off x="57150" y="600075"/>
              <a:ext cx="488724" cy="248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400" b="0" i="1">
                        <a:latin typeface="Cambria Math" panose="02040503050406030204" pitchFamily="18" charset="0"/>
                      </a:rPr>
                      <m:t>𝑃</m:t>
                    </m:r>
                    <m:d>
                      <m:d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PT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pt-PT" sz="14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F9EB0B1-8BF6-4F0D-B452-75AFE3C08F2E}"/>
                </a:ext>
              </a:extLst>
            </xdr:cNvPr>
            <xdr:cNvSpPr txBox="1"/>
          </xdr:nvSpPr>
          <xdr:spPr>
            <a:xfrm>
              <a:off x="57150" y="600075"/>
              <a:ext cx="488724" cy="248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400" b="0" i="0">
                  <a:latin typeface="Cambria Math" panose="02040503050406030204" pitchFamily="18" charset="0"/>
                </a:rPr>
                <a:t>𝑃(𝐴_𝑗 )</a:t>
              </a:r>
              <a:endParaRPr lang="pt-PT" sz="1400"/>
            </a:p>
          </xdr:txBody>
        </xdr:sp>
      </mc:Fallback>
    </mc:AlternateContent>
    <xdr:clientData/>
  </xdr:oneCellAnchor>
  <xdr:oneCellAnchor>
    <xdr:from>
      <xdr:col>3</xdr:col>
      <xdr:colOff>466725</xdr:colOff>
      <xdr:row>22</xdr:row>
      <xdr:rowOff>19050</xdr:rowOff>
    </xdr:from>
    <xdr:ext cx="2462341" cy="25699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7ABAC68-A8C0-4D85-810D-038F7EAF5EB7}"/>
                </a:ext>
              </a:extLst>
            </xdr:cNvPr>
            <xdr:cNvSpPr txBox="1"/>
          </xdr:nvSpPr>
          <xdr:spPr>
            <a:xfrm>
              <a:off x="4610100" y="5114925"/>
              <a:ext cx="2462341" cy="256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𝑜𝑏𝑠</m:t>
                        </m:r>
                      </m:sub>
                    </m:sSub>
                    <m:r>
                      <a:rPr lang="pt-PT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𝑃</m:t>
                    </m:r>
                    <m:d>
                      <m:d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pt-PT" sz="14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𝜒</m:t>
                            </m:r>
                          </m:e>
                          <m:sub>
                            <m:d>
                              <m:dPr>
                                <m:ctrlPr>
                                  <a:rPr lang="pt-PT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400" b="0" i="1">
                                    <a:latin typeface="Cambria Math" panose="02040503050406030204" pitchFamily="18" charset="0"/>
                                  </a:rPr>
                                  <m:t>3−1−1</m:t>
                                </m:r>
                              </m:e>
                            </m:d>
                          </m:sub>
                          <m:sup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&gt;0.6874</m:t>
                        </m:r>
                      </m:e>
                    </m:d>
                    <m:r>
                      <a:rPr lang="pt-PT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pt-PT" sz="14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7ABAC68-A8C0-4D85-810D-038F7EAF5EB7}"/>
                </a:ext>
              </a:extLst>
            </xdr:cNvPr>
            <xdr:cNvSpPr txBox="1"/>
          </xdr:nvSpPr>
          <xdr:spPr>
            <a:xfrm>
              <a:off x="4610100" y="5114925"/>
              <a:ext cx="2462341" cy="256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400" b="0" i="0">
                  <a:latin typeface="Cambria Math" panose="02040503050406030204" pitchFamily="18" charset="0"/>
                </a:rPr>
                <a:t>𝑝_𝑜𝑏𝑠=𝑃(𝜒_((3−1−1))^2&gt;0.6874)=</a:t>
              </a:r>
              <a:endParaRPr lang="pt-PT" sz="1400"/>
            </a:p>
          </xdr:txBody>
        </xdr:sp>
      </mc:Fallback>
    </mc:AlternateContent>
    <xdr:clientData/>
  </xdr:oneCellAnchor>
  <xdr:oneCellAnchor>
    <xdr:from>
      <xdr:col>1</xdr:col>
      <xdr:colOff>466725</xdr:colOff>
      <xdr:row>13</xdr:row>
      <xdr:rowOff>28575</xdr:rowOff>
    </xdr:from>
    <xdr:ext cx="372089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7A42EE9-0FBA-4ABB-AD91-9182861EF763}"/>
                </a:ext>
              </a:extLst>
            </xdr:cNvPr>
            <xdr:cNvSpPr txBox="1"/>
          </xdr:nvSpPr>
          <xdr:spPr>
            <a:xfrm>
              <a:off x="1438275" y="2524125"/>
              <a:ext cx="372089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PT" sz="16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PT" sz="16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pt-PT" sz="16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pt-PT" sz="16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7A42EE9-0FBA-4ABB-AD91-9182861EF763}"/>
                </a:ext>
              </a:extLst>
            </xdr:cNvPr>
            <xdr:cNvSpPr txBox="1"/>
          </xdr:nvSpPr>
          <xdr:spPr>
            <a:xfrm>
              <a:off x="1438275" y="2524125"/>
              <a:ext cx="372089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600" b="0" i="0">
                  <a:latin typeface="Cambria Math" panose="02040503050406030204" pitchFamily="18" charset="0"/>
                </a:rPr>
                <a:t>𝑥 ̅=</a:t>
              </a:r>
              <a:endParaRPr lang="pt-PT" sz="1600"/>
            </a:p>
          </xdr:txBody>
        </xdr:sp>
      </mc:Fallback>
    </mc:AlternateContent>
    <xdr:clientData/>
  </xdr:oneCellAnchor>
  <xdr:oneCellAnchor>
    <xdr:from>
      <xdr:col>0</xdr:col>
      <xdr:colOff>0</xdr:colOff>
      <xdr:row>26</xdr:row>
      <xdr:rowOff>0</xdr:rowOff>
    </xdr:from>
    <xdr:ext cx="488724" cy="24814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E079E197-30BB-4D40-8E8F-99004C29F9C7}"/>
                </a:ext>
              </a:extLst>
            </xdr:cNvPr>
            <xdr:cNvSpPr txBox="1"/>
          </xdr:nvSpPr>
          <xdr:spPr>
            <a:xfrm>
              <a:off x="0" y="6057900"/>
              <a:ext cx="488724" cy="248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400" b="0" i="1">
                        <a:latin typeface="Cambria Math" panose="02040503050406030204" pitchFamily="18" charset="0"/>
                      </a:rPr>
                      <m:t>𝑃</m:t>
                    </m:r>
                    <m:d>
                      <m:d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PT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pt-PT" sz="14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E079E197-30BB-4D40-8E8F-99004C29F9C7}"/>
                </a:ext>
              </a:extLst>
            </xdr:cNvPr>
            <xdr:cNvSpPr txBox="1"/>
          </xdr:nvSpPr>
          <xdr:spPr>
            <a:xfrm>
              <a:off x="0" y="6057900"/>
              <a:ext cx="488724" cy="248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400" b="0" i="0">
                  <a:latin typeface="Cambria Math" panose="02040503050406030204" pitchFamily="18" charset="0"/>
                </a:rPr>
                <a:t>𝑃(𝐴_𝑗 )</a:t>
              </a:r>
              <a:endParaRPr lang="pt-PT" sz="1400"/>
            </a:p>
          </xdr:txBody>
        </xdr:sp>
      </mc:Fallback>
    </mc:AlternateContent>
    <xdr:clientData/>
  </xdr:oneCellAnchor>
  <xdr:oneCellAnchor>
    <xdr:from>
      <xdr:col>1</xdr:col>
      <xdr:colOff>828675</xdr:colOff>
      <xdr:row>31</xdr:row>
      <xdr:rowOff>9525</xdr:rowOff>
    </xdr:from>
    <xdr:ext cx="2291140" cy="25699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4A43FD95-59DE-4D54-8A66-91ECD06FBDAE}"/>
                </a:ext>
              </a:extLst>
            </xdr:cNvPr>
            <xdr:cNvSpPr txBox="1"/>
          </xdr:nvSpPr>
          <xdr:spPr>
            <a:xfrm>
              <a:off x="2209800" y="7324725"/>
              <a:ext cx="2291140" cy="256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𝑜𝑏𝑠</m:t>
                        </m:r>
                      </m:sub>
                    </m:sSub>
                    <m:r>
                      <a:rPr lang="pt-PT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PT" sz="1400" b="0" i="1">
                        <a:latin typeface="Cambria Math" panose="02040503050406030204" pitchFamily="18" charset="0"/>
                      </a:rPr>
                      <m:t>𝑃</m:t>
                    </m:r>
                    <m:d>
                      <m:d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pt-PT" sz="14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𝜒</m:t>
                            </m:r>
                          </m:e>
                          <m:sub>
                            <m:d>
                              <m:dPr>
                                <m:ctrlPr>
                                  <a:rPr lang="pt-PT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400" b="0" i="1">
                                    <a:latin typeface="Cambria Math" panose="02040503050406030204" pitchFamily="18" charset="0"/>
                                  </a:rPr>
                                  <m:t>4−1</m:t>
                                </m:r>
                              </m:e>
                            </m:d>
                          </m:sub>
                          <m:sup>
                            <m:r>
                              <a:rPr lang="pt-PT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&gt;89.408</m:t>
                        </m:r>
                      </m:e>
                    </m:d>
                    <m:r>
                      <a:rPr lang="pt-PT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pt-PT" sz="1400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4A43FD95-59DE-4D54-8A66-91ECD06FBDAE}"/>
                </a:ext>
              </a:extLst>
            </xdr:cNvPr>
            <xdr:cNvSpPr txBox="1"/>
          </xdr:nvSpPr>
          <xdr:spPr>
            <a:xfrm>
              <a:off x="2209800" y="7324725"/>
              <a:ext cx="2291140" cy="256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400" b="0" i="0">
                  <a:latin typeface="Cambria Math" panose="02040503050406030204" pitchFamily="18" charset="0"/>
                </a:rPr>
                <a:t>𝑝_𝑜𝑏𝑠=𝑃(𝜒_((4−1))^2&gt;89.408)=</a:t>
              </a:r>
              <a:endParaRPr lang="pt-PT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2A440-2899-40A9-B8CB-3A9AB5638916}">
  <dimension ref="A1:G32"/>
  <sheetViews>
    <sheetView tabSelected="1" workbookViewId="0">
      <selection activeCell="C9" sqref="C9"/>
    </sheetView>
  </sheetViews>
  <sheetFormatPr defaultRowHeight="15" x14ac:dyDescent="0.25"/>
  <cols>
    <col min="1" max="1" width="22.7109375" bestFit="1" customWidth="1"/>
    <col min="5" max="5" width="4.7109375" customWidth="1"/>
  </cols>
  <sheetData>
    <row r="1" spans="1:7" x14ac:dyDescent="0.25">
      <c r="A1" s="12" t="s">
        <v>19</v>
      </c>
    </row>
    <row r="3" spans="1:7" x14ac:dyDescent="0.25">
      <c r="A3" s="13" t="s">
        <v>20</v>
      </c>
      <c r="B3" s="13"/>
      <c r="C3" s="13"/>
      <c r="D3" s="13"/>
    </row>
    <row r="4" spans="1:7" x14ac:dyDescent="0.25">
      <c r="A4" s="14"/>
      <c r="B4" s="22" t="s">
        <v>28</v>
      </c>
      <c r="C4" s="23"/>
      <c r="D4" s="14"/>
      <c r="F4" t="s">
        <v>22</v>
      </c>
    </row>
    <row r="5" spans="1:7" x14ac:dyDescent="0.25">
      <c r="A5" s="19" t="s">
        <v>27</v>
      </c>
      <c r="B5" s="19" t="s">
        <v>25</v>
      </c>
      <c r="C5" s="19" t="s">
        <v>26</v>
      </c>
      <c r="D5" s="18" t="s">
        <v>32</v>
      </c>
      <c r="F5" s="17" t="s">
        <v>23</v>
      </c>
      <c r="G5" s="17"/>
    </row>
    <row r="6" spans="1:7" x14ac:dyDescent="0.25">
      <c r="A6" s="27" t="s">
        <v>29</v>
      </c>
      <c r="B6" s="21">
        <v>150</v>
      </c>
      <c r="C6" s="21">
        <v>250</v>
      </c>
      <c r="D6" s="14">
        <f>SUM(B6:C6)</f>
        <v>400</v>
      </c>
      <c r="F6">
        <f>B6-B14</f>
        <v>-2</v>
      </c>
      <c r="G6">
        <f>C6-C14</f>
        <v>2</v>
      </c>
    </row>
    <row r="7" spans="1:7" x14ac:dyDescent="0.25">
      <c r="A7" s="27" t="s">
        <v>30</v>
      </c>
      <c r="B7" s="21">
        <v>200</v>
      </c>
      <c r="C7" s="21">
        <v>300</v>
      </c>
      <c r="D7" s="14">
        <f>SUM(B7:C7)</f>
        <v>500</v>
      </c>
      <c r="F7">
        <f>B7-B15</f>
        <v>10</v>
      </c>
      <c r="G7">
        <f>C7-C15</f>
        <v>-10</v>
      </c>
    </row>
    <row r="8" spans="1:7" x14ac:dyDescent="0.25">
      <c r="A8" s="27" t="s">
        <v>31</v>
      </c>
      <c r="B8" s="21">
        <v>30</v>
      </c>
      <c r="C8" s="21">
        <v>70</v>
      </c>
      <c r="D8" s="14">
        <f>SUM(B8:C8)</f>
        <v>100</v>
      </c>
      <c r="F8">
        <f>B8-B16</f>
        <v>-8</v>
      </c>
      <c r="G8">
        <f>C8-C16</f>
        <v>8</v>
      </c>
    </row>
    <row r="9" spans="1:7" x14ac:dyDescent="0.25">
      <c r="A9" s="26" t="s">
        <v>32</v>
      </c>
      <c r="B9" s="14">
        <f>SUM(B6:B8)</f>
        <v>380</v>
      </c>
      <c r="C9" s="14">
        <f>SUM(C6:C8)</f>
        <v>620</v>
      </c>
      <c r="D9" s="14">
        <f>SUM(B9:C9)</f>
        <v>1000</v>
      </c>
    </row>
    <row r="11" spans="1:7" x14ac:dyDescent="0.25">
      <c r="A11" s="15" t="s">
        <v>21</v>
      </c>
      <c r="B11" s="15"/>
      <c r="C11" s="15"/>
      <c r="D11" s="15"/>
    </row>
    <row r="12" spans="1:7" x14ac:dyDescent="0.25">
      <c r="A12" s="16"/>
      <c r="B12" s="24" t="str">
        <f>B4</f>
        <v>Column variable</v>
      </c>
      <c r="C12" s="25"/>
      <c r="D12" s="16"/>
    </row>
    <row r="13" spans="1:7" x14ac:dyDescent="0.25">
      <c r="A13" s="20" t="str">
        <f>A5</f>
        <v>Row variable</v>
      </c>
      <c r="B13" s="20" t="str">
        <f>B5</f>
        <v>C1</v>
      </c>
      <c r="C13" s="20" t="str">
        <f>C5</f>
        <v>C2</v>
      </c>
      <c r="D13" s="20" t="s">
        <v>32</v>
      </c>
      <c r="F13" s="17" t="s">
        <v>24</v>
      </c>
      <c r="G13" s="17"/>
    </row>
    <row r="14" spans="1:7" x14ac:dyDescent="0.25">
      <c r="A14" s="28" t="str">
        <f>A6</f>
        <v>R1</v>
      </c>
      <c r="B14" s="16">
        <f>$D6*B$9/$D$9</f>
        <v>152</v>
      </c>
      <c r="C14" s="16">
        <f>$D6*C$9/$D$9</f>
        <v>248</v>
      </c>
      <c r="D14" s="16">
        <f>SUM(B14:C14)</f>
        <v>400</v>
      </c>
      <c r="F14">
        <f>F6^2/B14</f>
        <v>2.6315789473684209E-2</v>
      </c>
      <c r="G14">
        <f>G6^2/C14</f>
        <v>1.6129032258064516E-2</v>
      </c>
    </row>
    <row r="15" spans="1:7" x14ac:dyDescent="0.25">
      <c r="A15" s="28" t="str">
        <f>A7</f>
        <v>R2</v>
      </c>
      <c r="B15" s="16">
        <f>$D7*B$9/$D$9</f>
        <v>190</v>
      </c>
      <c r="C15" s="16">
        <f>$D7*C$9/$D$9</f>
        <v>310</v>
      </c>
      <c r="D15" s="16">
        <f>SUM(B15:C15)</f>
        <v>500</v>
      </c>
      <c r="F15">
        <f>F7^2/B15</f>
        <v>0.52631578947368418</v>
      </c>
      <c r="G15">
        <f>G7^2/C15</f>
        <v>0.32258064516129031</v>
      </c>
    </row>
    <row r="16" spans="1:7" x14ac:dyDescent="0.25">
      <c r="A16" s="28" t="str">
        <f>A8</f>
        <v>R3</v>
      </c>
      <c r="B16" s="16">
        <f>$D8*B$9/$D$9</f>
        <v>38</v>
      </c>
      <c r="C16" s="16">
        <f>$D8*C$9/$D$9</f>
        <v>62</v>
      </c>
      <c r="D16" s="16">
        <f>SUM(B16:C16)</f>
        <v>100</v>
      </c>
      <c r="F16">
        <f>F8^2/B16</f>
        <v>1.6842105263157894</v>
      </c>
      <c r="G16">
        <f>G8^2/C16</f>
        <v>1.032258064516129</v>
      </c>
    </row>
    <row r="17" spans="1:4" x14ac:dyDescent="0.25">
      <c r="A17" s="28" t="s">
        <v>32</v>
      </c>
      <c r="B17" s="16">
        <f>SUM(B14:B16)</f>
        <v>380</v>
      </c>
      <c r="C17" s="16">
        <f>SUM(C14:C16)</f>
        <v>620</v>
      </c>
      <c r="D17" s="16">
        <f>SUM(B17:C17)</f>
        <v>1000</v>
      </c>
    </row>
    <row r="19" spans="1:4" x14ac:dyDescent="0.25">
      <c r="A19" s="29" t="s">
        <v>33</v>
      </c>
      <c r="B19" s="29"/>
    </row>
    <row r="20" spans="1:4" x14ac:dyDescent="0.25">
      <c r="A20" s="30" t="s">
        <v>34</v>
      </c>
      <c r="B20" s="21">
        <v>0.01</v>
      </c>
    </row>
    <row r="21" spans="1:4" x14ac:dyDescent="0.25">
      <c r="A21" s="31" t="s">
        <v>35</v>
      </c>
      <c r="B21" s="31">
        <v>3</v>
      </c>
    </row>
    <row r="22" spans="1:4" x14ac:dyDescent="0.25">
      <c r="A22" s="31" t="s">
        <v>36</v>
      </c>
      <c r="B22" s="31">
        <v>2</v>
      </c>
    </row>
    <row r="23" spans="1:4" x14ac:dyDescent="0.25">
      <c r="A23" s="31" t="s">
        <v>37</v>
      </c>
      <c r="B23" s="31">
        <f>($B$21-1)*($B$22-1)</f>
        <v>2</v>
      </c>
    </row>
    <row r="25" spans="1:4" x14ac:dyDescent="0.25">
      <c r="A25" s="34" t="s">
        <v>38</v>
      </c>
      <c r="B25" s="34"/>
    </row>
    <row r="26" spans="1:4" x14ac:dyDescent="0.25">
      <c r="A26" s="35" t="s">
        <v>39</v>
      </c>
      <c r="B26" s="35">
        <f>_xlfn.CHISQ.INV.RT(B20,B23)</f>
        <v>9.2103403719761818</v>
      </c>
    </row>
    <row r="27" spans="1:4" x14ac:dyDescent="0.25">
      <c r="A27" s="35" t="s">
        <v>40</v>
      </c>
      <c r="B27" s="35">
        <f>SUM($F$14:$G$16)</f>
        <v>3.6078098471986415</v>
      </c>
    </row>
    <row r="28" spans="1:4" x14ac:dyDescent="0.25">
      <c r="A28" s="36" t="s">
        <v>41</v>
      </c>
      <c r="B28" s="35">
        <f>_xlfn.CHISQ.DIST.RT(B27,B23)</f>
        <v>0.16465466732732797</v>
      </c>
    </row>
    <row r="29" spans="1:4" x14ac:dyDescent="0.25">
      <c r="A29" s="33" t="str">
        <f>IF(B28&lt;B20,"Reject the null hypothesis","Do not reject the null hypothesis")</f>
        <v>Do not reject the null hypothesis</v>
      </c>
      <c r="B29" s="37"/>
    </row>
    <row r="31" spans="1:4" x14ac:dyDescent="0.25">
      <c r="A31" s="32" t="s">
        <v>42</v>
      </c>
    </row>
    <row r="32" spans="1:4" x14ac:dyDescent="0.25">
      <c r="A32" s="32" t="str">
        <f>IF(OR(B14&lt;1,C14&lt;1,B15&lt;1,C15&lt;1,B16&lt;1,C16&lt;1),"       is violated.","       is met.")</f>
        <v xml:space="preserve">       is met.</v>
      </c>
    </row>
  </sheetData>
  <mergeCells count="9">
    <mergeCell ref="A19:B19"/>
    <mergeCell ref="A25:B25"/>
    <mergeCell ref="A29:B29"/>
    <mergeCell ref="A3:D3"/>
    <mergeCell ref="A11:D11"/>
    <mergeCell ref="F5:G5"/>
    <mergeCell ref="F13:G13"/>
    <mergeCell ref="B4:C4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62AB-368F-4B17-A7F8-F59CDB4DB2F8}">
  <dimension ref="A1:G50"/>
  <sheetViews>
    <sheetView topLeftCell="A25" workbookViewId="0">
      <selection activeCell="C49" sqref="C49"/>
    </sheetView>
  </sheetViews>
  <sheetFormatPr defaultRowHeight="15" x14ac:dyDescent="0.25"/>
  <cols>
    <col min="1" max="1" width="20.7109375" customWidth="1"/>
    <col min="2" max="2" width="25.42578125" customWidth="1"/>
    <col min="3" max="6" width="20.7109375" customWidth="1"/>
    <col min="7" max="7" width="11.42578125" bestFit="1" customWidth="1"/>
  </cols>
  <sheetData>
    <row r="1" spans="1:6" ht="21" x14ac:dyDescent="0.35">
      <c r="A1" s="3" t="s">
        <v>4</v>
      </c>
      <c r="B1" s="2"/>
      <c r="C1" s="2"/>
      <c r="D1" s="2"/>
    </row>
    <row r="2" spans="1:6" ht="18.75" x14ac:dyDescent="0.3">
      <c r="A2" s="1" t="s">
        <v>3</v>
      </c>
    </row>
    <row r="3" spans="1:6" ht="18.75" x14ac:dyDescent="0.3">
      <c r="A3" s="1" t="s">
        <v>0</v>
      </c>
      <c r="B3" s="1">
        <v>0</v>
      </c>
      <c r="C3" s="1">
        <v>1</v>
      </c>
      <c r="D3" s="1">
        <v>2</v>
      </c>
      <c r="E3" s="1">
        <v>3</v>
      </c>
      <c r="F3" s="1"/>
    </row>
    <row r="4" spans="1:6" ht="18.75" x14ac:dyDescent="0.3">
      <c r="A4" s="1" t="s">
        <v>1</v>
      </c>
      <c r="B4" s="1">
        <v>65</v>
      </c>
      <c r="C4" s="1">
        <v>25</v>
      </c>
      <c r="D4" s="1">
        <v>8</v>
      </c>
      <c r="E4" s="1">
        <v>2</v>
      </c>
      <c r="F4" s="1">
        <f>SUM(B4:E4)</f>
        <v>100</v>
      </c>
    </row>
    <row r="5" spans="1:6" ht="24" customHeight="1" x14ac:dyDescent="0.3">
      <c r="A5" s="1"/>
      <c r="B5" s="1">
        <f>_xlfn.POISSON.DIST(0,0.4,FALSE)</f>
        <v>0.67032004603563933</v>
      </c>
      <c r="C5" s="1">
        <f>_xlfn.POISSON.DIST(1,0.4,FALSE)</f>
        <v>0.26812801841425571</v>
      </c>
      <c r="D5" s="1">
        <f>_xlfn.POISSON.DIST(2,0.4,FALSE)</f>
        <v>5.3625603682851138E-2</v>
      </c>
      <c r="E5" s="1">
        <f>1-_xlfn.POISSON.DIST(2,0.4,TRUE)</f>
        <v>7.9263318672537775E-3</v>
      </c>
      <c r="F5" s="1">
        <f>SUM(B5:E5)</f>
        <v>1</v>
      </c>
    </row>
    <row r="6" spans="1:6" ht="18.75" x14ac:dyDescent="0.3">
      <c r="A6" s="1" t="s">
        <v>2</v>
      </c>
      <c r="B6" s="1">
        <f>B5*$F$4</f>
        <v>67.032004603563934</v>
      </c>
      <c r="C6" s="1">
        <f t="shared" ref="C6:E6" si="0">C5*$F$4</f>
        <v>26.812801841425571</v>
      </c>
      <c r="D6" s="1">
        <f t="shared" si="0"/>
        <v>5.3625603682851137</v>
      </c>
      <c r="E6" s="1">
        <f t="shared" si="0"/>
        <v>0.79263318672537775</v>
      </c>
      <c r="F6" s="1"/>
    </row>
    <row r="7" spans="1:6" ht="18.75" x14ac:dyDescent="0.3">
      <c r="A7" s="1"/>
      <c r="B7" s="1">
        <v>67.032004603563934</v>
      </c>
      <c r="C7" s="1">
        <v>26.812801841425571</v>
      </c>
      <c r="D7" s="1">
        <f>D6+E6</f>
        <v>6.1551935550104915</v>
      </c>
      <c r="E7" s="1"/>
      <c r="F7" s="1">
        <f>SUM(B7:D7)</f>
        <v>100</v>
      </c>
    </row>
    <row r="8" spans="1:6" ht="18.75" x14ac:dyDescent="0.3">
      <c r="A8" s="1" t="s">
        <v>1</v>
      </c>
      <c r="B8" s="1">
        <v>65</v>
      </c>
      <c r="C8" s="1">
        <v>25</v>
      </c>
      <c r="D8" s="1">
        <v>10</v>
      </c>
      <c r="E8" s="1"/>
      <c r="F8" s="1"/>
    </row>
    <row r="9" spans="1:6" ht="18.75" x14ac:dyDescent="0.3">
      <c r="A9" s="1" t="s">
        <v>2</v>
      </c>
      <c r="B9" s="1">
        <f>(B4-B7)^2/B6</f>
        <v>6.1598078907601217E-2</v>
      </c>
      <c r="C9" s="1">
        <f>(C4-C7)^2/C6</f>
        <v>0.12256274207042066</v>
      </c>
      <c r="D9" s="1">
        <f>(10-D7)^2/D6</f>
        <v>2.7566191491024932</v>
      </c>
      <c r="E9" s="1"/>
      <c r="F9" s="1">
        <f>SUM(B9:D9)</f>
        <v>2.9407799700805151</v>
      </c>
    </row>
    <row r="11" spans="1:6" ht="18.75" x14ac:dyDescent="0.3">
      <c r="F11" s="1">
        <f>_xlfn.CHISQ.DIST.RT(F9,2)</f>
        <v>0.22983583516934611</v>
      </c>
    </row>
    <row r="14" spans="1:6" ht="18.75" x14ac:dyDescent="0.3">
      <c r="C14" s="1">
        <f>(C3*C4+D3*D4+E3*E4)/100</f>
        <v>0.47</v>
      </c>
    </row>
    <row r="16" spans="1:6" ht="18.75" x14ac:dyDescent="0.3">
      <c r="A16" s="1" t="s">
        <v>0</v>
      </c>
      <c r="B16" s="1">
        <v>0</v>
      </c>
      <c r="C16" s="1">
        <v>1</v>
      </c>
      <c r="D16" s="1">
        <v>2</v>
      </c>
      <c r="E16" s="1">
        <v>3</v>
      </c>
      <c r="F16" s="1"/>
    </row>
    <row r="17" spans="1:7" ht="18.75" x14ac:dyDescent="0.3">
      <c r="A17" s="1" t="s">
        <v>1</v>
      </c>
      <c r="B17" s="1">
        <v>65</v>
      </c>
      <c r="C17" s="1">
        <v>25</v>
      </c>
      <c r="D17" s="1">
        <v>8</v>
      </c>
      <c r="E17" s="1">
        <v>2</v>
      </c>
      <c r="F17" s="1">
        <f>SUM(B17:E17)</f>
        <v>100</v>
      </c>
    </row>
    <row r="18" spans="1:7" ht="18.75" x14ac:dyDescent="0.3">
      <c r="A18" s="1"/>
      <c r="B18" s="1">
        <f>_xlfn.POISSON.DIST(0,0.47,FALSE)</f>
        <v>0.62500226828270078</v>
      </c>
      <c r="C18" s="1">
        <f>_xlfn.POISSON.DIST(1,0.47,FALSE)</f>
        <v>0.29375106609286933</v>
      </c>
      <c r="D18" s="1">
        <f>_xlfn.POISSON.DIST(2,0.47,FALSE)</f>
        <v>6.9031500531824289E-2</v>
      </c>
      <c r="E18" s="1">
        <f>1-_xlfn.POISSON.DIST(2,0.47,TRUE)</f>
        <v>1.2215165092605451E-2</v>
      </c>
      <c r="F18" s="1">
        <f>SUM(B18:E18)</f>
        <v>0.99999999999999978</v>
      </c>
    </row>
    <row r="19" spans="1:7" ht="18.75" x14ac:dyDescent="0.3">
      <c r="A19" s="1" t="s">
        <v>2</v>
      </c>
      <c r="B19" s="1">
        <f>B18*$F$4</f>
        <v>62.50022682827008</v>
      </c>
      <c r="C19" s="1">
        <f t="shared" ref="C19" si="1">C18*$F$4</f>
        <v>29.375106609286934</v>
      </c>
      <c r="D19" s="1">
        <f t="shared" ref="D19" si="2">D18*$F$4</f>
        <v>6.9031500531824292</v>
      </c>
      <c r="E19" s="1">
        <f t="shared" ref="E19" si="3">E18*$F$4</f>
        <v>1.2215165092605451</v>
      </c>
      <c r="F19" s="1"/>
    </row>
    <row r="20" spans="1:7" ht="18.75" x14ac:dyDescent="0.3">
      <c r="B20" s="1">
        <v>67.032004603563934</v>
      </c>
      <c r="C20" s="1">
        <v>26.812801841425571</v>
      </c>
      <c r="D20" s="1">
        <f>D19+E19</f>
        <v>8.1246665624429752</v>
      </c>
      <c r="E20" s="1"/>
      <c r="F20" s="1">
        <f>SUM(B20:D20)</f>
        <v>101.96947300743247</v>
      </c>
    </row>
    <row r="21" spans="1:7" ht="18.75" x14ac:dyDescent="0.3">
      <c r="B21" s="1">
        <f>(B17-B20)^2/B19</f>
        <v>6.6064443577945095E-2</v>
      </c>
      <c r="C21" s="1">
        <f t="shared" ref="C21" si="4">(C17-C20)^2/C19</f>
        <v>0.11187195198934172</v>
      </c>
      <c r="D21" s="1">
        <f>(10-D20)^2/D19</f>
        <v>0.50945951846985105</v>
      </c>
      <c r="E21" s="1"/>
      <c r="F21" s="1">
        <f>SUM(B21:D21)</f>
        <v>0.68739591403713785</v>
      </c>
    </row>
    <row r="23" spans="1:7" ht="18.75" x14ac:dyDescent="0.3">
      <c r="F23" s="1">
        <f>_xlfn.CHISQ.DIST.RT(F21,1)</f>
        <v>0.40705154170478297</v>
      </c>
    </row>
    <row r="25" spans="1:7" ht="21" x14ac:dyDescent="0.35">
      <c r="A25" s="6" t="s">
        <v>5</v>
      </c>
      <c r="B25" s="7" t="s">
        <v>6</v>
      </c>
      <c r="C25" s="7" t="s">
        <v>7</v>
      </c>
      <c r="D25" s="7" t="s">
        <v>8</v>
      </c>
      <c r="E25" s="7" t="s">
        <v>9</v>
      </c>
      <c r="F25" s="7" t="s">
        <v>10</v>
      </c>
      <c r="G25" s="8"/>
    </row>
    <row r="26" spans="1:7" ht="21" x14ac:dyDescent="0.35">
      <c r="A26" s="9" t="s">
        <v>11</v>
      </c>
      <c r="B26" s="7">
        <v>25</v>
      </c>
      <c r="C26" s="7">
        <v>12</v>
      </c>
      <c r="D26" s="7">
        <v>10</v>
      </c>
      <c r="E26" s="7">
        <v>9</v>
      </c>
      <c r="F26" s="7">
        <v>4</v>
      </c>
      <c r="G26" s="9">
        <f>SUM(B26:F26)</f>
        <v>60</v>
      </c>
    </row>
    <row r="27" spans="1:7" ht="21" x14ac:dyDescent="0.35">
      <c r="A27" s="8"/>
      <c r="B27" s="9">
        <f>1-EXP(-1/20*2)</f>
        <v>9.5162581964040482E-2</v>
      </c>
      <c r="C27" s="9">
        <f>(1-EXP(-1/20*20))-(1-(EXP(-1/20*2)))</f>
        <v>0.53695797686451718</v>
      </c>
      <c r="D27" s="9">
        <f>(1-EXP(-1/20*30))-(1-(EXP(-1/20*20)))</f>
        <v>0.14474928102301254</v>
      </c>
      <c r="E27" s="9">
        <f>(1-EXP(-1/20*40))-(1-(EXP(-1/20*30)))</f>
        <v>8.7794876911817088E-2</v>
      </c>
      <c r="F27" s="9">
        <f>EXP(-1/20*40)</f>
        <v>0.1353352832366127</v>
      </c>
      <c r="G27" s="9">
        <f>SUM(B27:F27)</f>
        <v>1</v>
      </c>
    </row>
    <row r="28" spans="1:7" ht="21" x14ac:dyDescent="0.35">
      <c r="A28" s="9" t="s">
        <v>12</v>
      </c>
      <c r="B28" s="10">
        <f>B27*60</f>
        <v>5.7097549178424289</v>
      </c>
      <c r="C28" s="10">
        <f t="shared" ref="C28:F28" si="5">C27*60</f>
        <v>32.21747861187103</v>
      </c>
      <c r="D28" s="10">
        <f t="shared" si="5"/>
        <v>8.6849568613807531</v>
      </c>
      <c r="E28" s="10">
        <f t="shared" si="5"/>
        <v>5.2676926147090253</v>
      </c>
      <c r="F28" s="10">
        <f t="shared" si="5"/>
        <v>8.1201169941967617</v>
      </c>
      <c r="G28" s="11">
        <f>SUM(B28:F28)</f>
        <v>60.000000000000007</v>
      </c>
    </row>
    <row r="29" spans="1:7" ht="21" x14ac:dyDescent="0.35">
      <c r="A29" s="9" t="s">
        <v>11</v>
      </c>
      <c r="B29" s="7">
        <v>25</v>
      </c>
      <c r="C29" s="7">
        <v>12</v>
      </c>
      <c r="D29" s="7">
        <v>10</v>
      </c>
      <c r="E29" s="10">
        <v>13</v>
      </c>
      <c r="F29" s="10"/>
      <c r="G29" s="11"/>
    </row>
    <row r="30" spans="1:7" ht="21" x14ac:dyDescent="0.35">
      <c r="A30" s="8"/>
      <c r="B30" s="9">
        <f>(B29-B28)^2/B28</f>
        <v>65.171546009249141</v>
      </c>
      <c r="C30" s="9">
        <f t="shared" ref="C30:E30" si="6">(C29-C28)^2/C28</f>
        <v>12.687102126944646</v>
      </c>
      <c r="D30" s="9">
        <f t="shared" si="6"/>
        <v>0.19911883087403454</v>
      </c>
      <c r="E30" s="9">
        <f t="shared" si="6"/>
        <v>11.350050557938246</v>
      </c>
      <c r="F30" s="9"/>
      <c r="G30" s="9">
        <f>SUM(B30:E30)</f>
        <v>89.407817525006067</v>
      </c>
    </row>
    <row r="31" spans="1:7" x14ac:dyDescent="0.25">
      <c r="A31" s="8"/>
      <c r="B31" s="8"/>
      <c r="C31" s="8"/>
      <c r="D31" s="8"/>
      <c r="E31" s="8"/>
      <c r="F31" s="8"/>
      <c r="G31" s="8"/>
    </row>
    <row r="32" spans="1:7" ht="18.75" x14ac:dyDescent="0.3">
      <c r="A32" s="8"/>
      <c r="B32" s="8"/>
      <c r="C32" s="8"/>
      <c r="D32" s="6">
        <f>_xlfn.CHISQ.DIST.RT(G30,3)</f>
        <v>2.9359278773604396E-19</v>
      </c>
      <c r="E32" s="8"/>
      <c r="F32" s="8"/>
      <c r="G32" s="8"/>
    </row>
    <row r="34" spans="1:6" ht="21" x14ac:dyDescent="0.35">
      <c r="A34" s="4" t="s">
        <v>13</v>
      </c>
      <c r="B34" s="4"/>
      <c r="C34" s="5" t="s">
        <v>17</v>
      </c>
      <c r="D34" s="5" t="s">
        <v>18</v>
      </c>
    </row>
    <row r="35" spans="1:6" ht="21" x14ac:dyDescent="0.35">
      <c r="B35" s="4" t="s">
        <v>14</v>
      </c>
      <c r="C35" s="4">
        <v>150</v>
      </c>
      <c r="D35" s="4">
        <v>250</v>
      </c>
      <c r="E35" s="4">
        <f>SUM(C35:D35)</f>
        <v>400</v>
      </c>
    </row>
    <row r="36" spans="1:6" ht="21" x14ac:dyDescent="0.35">
      <c r="B36" s="4" t="s">
        <v>15</v>
      </c>
      <c r="C36" s="4">
        <v>200</v>
      </c>
      <c r="D36" s="4">
        <v>300</v>
      </c>
      <c r="E36" s="4">
        <f t="shared" ref="E36:E37" si="7">SUM(C36:D36)</f>
        <v>500</v>
      </c>
    </row>
    <row r="37" spans="1:6" ht="21" x14ac:dyDescent="0.35">
      <c r="B37" s="4" t="s">
        <v>16</v>
      </c>
      <c r="C37" s="4">
        <v>30</v>
      </c>
      <c r="D37" s="4">
        <v>70</v>
      </c>
      <c r="E37" s="4">
        <f t="shared" si="7"/>
        <v>100</v>
      </c>
    </row>
    <row r="38" spans="1:6" ht="21" x14ac:dyDescent="0.35">
      <c r="C38" s="4">
        <f>SUM(C35:C37)</f>
        <v>380</v>
      </c>
      <c r="D38" s="4">
        <f t="shared" ref="D38:E38" si="8">SUM(D35:D37)</f>
        <v>620</v>
      </c>
      <c r="E38" s="4">
        <f t="shared" si="8"/>
        <v>1000</v>
      </c>
    </row>
    <row r="41" spans="1:6" ht="21" x14ac:dyDescent="0.35">
      <c r="B41" s="4"/>
      <c r="C41" s="5" t="s">
        <v>17</v>
      </c>
      <c r="D41" s="5" t="s">
        <v>18</v>
      </c>
    </row>
    <row r="42" spans="1:6" ht="21" x14ac:dyDescent="0.35">
      <c r="B42" s="4" t="s">
        <v>14</v>
      </c>
      <c r="C42" s="4">
        <v>150</v>
      </c>
      <c r="D42" s="4">
        <v>250</v>
      </c>
      <c r="E42" s="4">
        <f>SUM(C42:D42)</f>
        <v>400</v>
      </c>
      <c r="F42" s="4">
        <f>E42/$E$45</f>
        <v>0.4</v>
      </c>
    </row>
    <row r="43" spans="1:6" ht="21" x14ac:dyDescent="0.35">
      <c r="B43" s="4" t="s">
        <v>15</v>
      </c>
      <c r="C43" s="4">
        <v>200</v>
      </c>
      <c r="D43" s="4">
        <v>300</v>
      </c>
      <c r="E43" s="4">
        <f t="shared" ref="E43:E44" si="9">SUM(C43:D43)</f>
        <v>500</v>
      </c>
      <c r="F43" s="4">
        <f t="shared" ref="F43:F44" si="10">E43/$E$45</f>
        <v>0.5</v>
      </c>
    </row>
    <row r="44" spans="1:6" ht="21" x14ac:dyDescent="0.35">
      <c r="B44" s="4" t="s">
        <v>16</v>
      </c>
      <c r="C44" s="4">
        <v>30</v>
      </c>
      <c r="D44" s="4">
        <v>70</v>
      </c>
      <c r="E44" s="4">
        <f t="shared" si="9"/>
        <v>100</v>
      </c>
      <c r="F44" s="4">
        <f t="shared" si="10"/>
        <v>0.1</v>
      </c>
    </row>
    <row r="45" spans="1:6" ht="21" x14ac:dyDescent="0.35">
      <c r="C45" s="4">
        <f>SUM(C42:C44)</f>
        <v>380</v>
      </c>
      <c r="D45" s="4">
        <f t="shared" ref="D45" si="11">SUM(D42:D44)</f>
        <v>620</v>
      </c>
      <c r="E45" s="4">
        <f t="shared" ref="E45" si="12">SUM(E42:E44)</f>
        <v>1000</v>
      </c>
    </row>
    <row r="46" spans="1:6" ht="21" x14ac:dyDescent="0.35">
      <c r="C46" s="4">
        <f>$C$45/$E$45</f>
        <v>0.38</v>
      </c>
      <c r="D46" s="4">
        <f>$C$45/$E$45</f>
        <v>0.38</v>
      </c>
    </row>
    <row r="47" spans="1:6" ht="21" x14ac:dyDescent="0.35">
      <c r="C47" s="5" t="s">
        <v>17</v>
      </c>
      <c r="D47" s="5" t="s">
        <v>18</v>
      </c>
    </row>
    <row r="48" spans="1:6" ht="21" x14ac:dyDescent="0.35">
      <c r="B48" s="4" t="s">
        <v>14</v>
      </c>
      <c r="C48">
        <f>C46*F42</f>
        <v>0.15200000000000002</v>
      </c>
    </row>
    <row r="49" spans="2:2" ht="21" x14ac:dyDescent="0.35">
      <c r="B49" s="4" t="s">
        <v>15</v>
      </c>
    </row>
    <row r="50" spans="2:2" ht="21" x14ac:dyDescent="0.35">
      <c r="B50" s="4" t="s">
        <v>16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ChiSquare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gleao</dc:creator>
  <cp:lastModifiedBy>gleao</cp:lastModifiedBy>
  <dcterms:created xsi:type="dcterms:W3CDTF">2020-10-23T10:48:40Z</dcterms:created>
  <dcterms:modified xsi:type="dcterms:W3CDTF">2020-10-23T11:58:04Z</dcterms:modified>
</cp:coreProperties>
</file>